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<sst xmlns="http://schemas.openxmlformats.org/spreadsheetml/2006/main" count="555" uniqueCount="139">
  <si>
    <t/>
  </si>
  <si>
    <t>Код по бюджетной классификации</t>
  </si>
  <si>
    <t>ФКР</t>
  </si>
  <si>
    <t>КЦСР</t>
  </si>
  <si>
    <t>КВР</t>
  </si>
  <si>
    <t>КОСГУ</t>
  </si>
  <si>
    <t>Наименование</t>
  </si>
  <si>
    <t>Первоначальный план
на год</t>
  </si>
  <si>
    <t>Уточненный план
на год</t>
  </si>
  <si>
    <t>Исполнение
с начала года</t>
  </si>
  <si>
    <t>1</t>
  </si>
  <si>
    <t>2</t>
  </si>
  <si>
    <t>3</t>
  </si>
  <si>
    <t>4</t>
  </si>
  <si>
    <t>5</t>
  </si>
  <si>
    <t>6</t>
  </si>
  <si>
    <t>7</t>
  </si>
  <si>
    <t>8</t>
  </si>
  <si>
    <t>Муниципальная программа "Совершенствование муниципального управления на 2015-2020 годы"</t>
  </si>
  <si>
    <t>Подпрограмма "Совершенствование и развитие муниципальной службы в муниципальном образовании поселок Тазовский"</t>
  </si>
  <si>
    <t>0113</t>
  </si>
  <si>
    <t>2019115</t>
  </si>
  <si>
    <t>122</t>
  </si>
  <si>
    <t>212</t>
  </si>
  <si>
    <t>Прочие выплаты</t>
  </si>
  <si>
    <t>244</t>
  </si>
  <si>
    <t>226</t>
  </si>
  <si>
    <t>Прочие работы, услуги</t>
  </si>
  <si>
    <t>Подпрограмма "Финансовое обеспечение расходов на осуществление отдельных государственных полномочий"</t>
  </si>
  <si>
    <t>2027301</t>
  </si>
  <si>
    <t>221</t>
  </si>
  <si>
    <t>Услуги связи</t>
  </si>
  <si>
    <t>340</t>
  </si>
  <si>
    <t>Увеличение стоимости материальных запасов</t>
  </si>
  <si>
    <t>Подпрограмма "Модернизация, содержание и сохранение муниципального имущества"</t>
  </si>
  <si>
    <t>2038004</t>
  </si>
  <si>
    <t>225</t>
  </si>
  <si>
    <t>Работы, услуги по содержанию имущества</t>
  </si>
  <si>
    <t>310</t>
  </si>
  <si>
    <t>Увеличение стоимости основных средств</t>
  </si>
  <si>
    <t>851</t>
  </si>
  <si>
    <t>290</t>
  </si>
  <si>
    <t>Прочие расходы</t>
  </si>
  <si>
    <t>852</t>
  </si>
  <si>
    <t>853</t>
  </si>
  <si>
    <t>Подпрограмма "Актуализация данных похозяйственного учета"</t>
  </si>
  <si>
    <t>2049004</t>
  </si>
  <si>
    <t>242</t>
  </si>
  <si>
    <t>Подпрограмма "Обеспечение реализации муниципальной программы"</t>
  </si>
  <si>
    <t>0102</t>
  </si>
  <si>
    <t>20Ц1101</t>
  </si>
  <si>
    <t>121</t>
  </si>
  <si>
    <t>211</t>
  </si>
  <si>
    <t>Заработная плата</t>
  </si>
  <si>
    <t>213</t>
  </si>
  <si>
    <t>Начисления на выплаты по оплате труда</t>
  </si>
  <si>
    <t>0104</t>
  </si>
  <si>
    <t>20Ц1104</t>
  </si>
  <si>
    <t>222</t>
  </si>
  <si>
    <t>Транспортные услуги</t>
  </si>
  <si>
    <t>223</t>
  </si>
  <si>
    <t>Коммунальные услуги</t>
  </si>
  <si>
    <t>1006</t>
  </si>
  <si>
    <t>360</t>
  </si>
  <si>
    <t>262</t>
  </si>
  <si>
    <t>Пособия по социальной помощи населению</t>
  </si>
  <si>
    <t>Муниципальная программа "Основные направления развития культуры, физической культуры и спорта, повышение эффективности реализации молодежной политики"</t>
  </si>
  <si>
    <t>Подпрограмма "Основные направления развития культуры в муниципальном образовании поселок Тазовский"</t>
  </si>
  <si>
    <t>0801</t>
  </si>
  <si>
    <t>2111300</t>
  </si>
  <si>
    <t>540</t>
  </si>
  <si>
    <t>251</t>
  </si>
  <si>
    <t>Перечисления другим бюджетам бюджетной системы Российской Федерации</t>
  </si>
  <si>
    <t>2111304</t>
  </si>
  <si>
    <t>2111305</t>
  </si>
  <si>
    <t>2118801</t>
  </si>
  <si>
    <t>2118802</t>
  </si>
  <si>
    <t>Подпрограмма "Развитие физической культуры и спорта в муниципальном образовании поселок Тазовский"</t>
  </si>
  <si>
    <t>1101</t>
  </si>
  <si>
    <t>2121300</t>
  </si>
  <si>
    <t>2121309</t>
  </si>
  <si>
    <t>2128301</t>
  </si>
  <si>
    <t>Муниципальная программа "Повышение комфортности и безопасности населения поселка Тазовский на 2015-2020 годы"</t>
  </si>
  <si>
    <t>Подпрограмма "Обеспечение правопорядка и профилактики правонарушений в муниципальном образовании поселок Тазовский"</t>
  </si>
  <si>
    <t>0314</t>
  </si>
  <si>
    <t>2218010</t>
  </si>
  <si>
    <t>224</t>
  </si>
  <si>
    <t>Арендная плата за пользование имуществом</t>
  </si>
  <si>
    <t>810</t>
  </si>
  <si>
    <t>Безвозмездные перечисления организациям, за исключением государственных и муниципальных организаций</t>
  </si>
  <si>
    <t>Подпрограмма "Организация пассажирских перевозок и багажа на территории муниципального образования поселок Тазовский на 2015-2020 годы"</t>
  </si>
  <si>
    <t>0408</t>
  </si>
  <si>
    <t>2236031</t>
  </si>
  <si>
    <t>Подпрограмма «Повышение безопасности дорожного движения в поселке Тазовский в 2015 - 2020 годах»</t>
  </si>
  <si>
    <t>0409</t>
  </si>
  <si>
    <t>2246070</t>
  </si>
  <si>
    <t>Подпрограмма "Дорожный фонд муниципального образования поселок Тазовский"</t>
  </si>
  <si>
    <t>2256052</t>
  </si>
  <si>
    <t>2256053</t>
  </si>
  <si>
    <t>2256054</t>
  </si>
  <si>
    <t>243</t>
  </si>
  <si>
    <t>2257145</t>
  </si>
  <si>
    <t>Муниципальная программа "Развитие жилищного фонда на территории муниципального образования поселок Тазовский на 2015-2020 годы"</t>
  </si>
  <si>
    <t>0501</t>
  </si>
  <si>
    <t>2306400</t>
  </si>
  <si>
    <t>Подпрограмма "Создание маневренного фонда муниципального образования поселок Тазовский"</t>
  </si>
  <si>
    <t>2316371</t>
  </si>
  <si>
    <t>412</t>
  </si>
  <si>
    <t>Подпрограмма "Обеспечение мероприятий по капитальному и текущему ремонту жилищного фонда"</t>
  </si>
  <si>
    <t>2326400</t>
  </si>
  <si>
    <t>2327144</t>
  </si>
  <si>
    <t>Муниципальная программа "Обеспечение качественными услугами жилищно-коммунального хозяйства на 2015-2020 годы"</t>
  </si>
  <si>
    <t>Подпрограмма "Развитие системы обращения с отходами в муниципальном образовании поселок Тазовский в 2015-2020 годах"</t>
  </si>
  <si>
    <t>2416135</t>
  </si>
  <si>
    <t>2416137</t>
  </si>
  <si>
    <t>2417147</t>
  </si>
  <si>
    <t>Подпрограмма "Комплексное развитие систем коммунальной инфраструктуры муниципального образования поселок Тазовский на период 2015-2020 годы"</t>
  </si>
  <si>
    <t>0502</t>
  </si>
  <si>
    <t>2436132</t>
  </si>
  <si>
    <t>2436600</t>
  </si>
  <si>
    <t>2437132</t>
  </si>
  <si>
    <t>Подпрограмма «Благоустройство и озеленение территории поселка Тазовский на 2015-2020 годы»</t>
  </si>
  <si>
    <t>0503</t>
  </si>
  <si>
    <t>2446134</t>
  </si>
  <si>
    <t>2447134</t>
  </si>
  <si>
    <t>Непрограммные расходы</t>
  </si>
  <si>
    <t>Расходы, не отнесенные к муниципальным программам</t>
  </si>
  <si>
    <t>0106</t>
  </si>
  <si>
    <t>9891104</t>
  </si>
  <si>
    <t>0111</t>
  </si>
  <si>
    <t>9899007</t>
  </si>
  <si>
    <t>870</t>
  </si>
  <si>
    <t>9898016</t>
  </si>
  <si>
    <t>350</t>
  </si>
  <si>
    <t>1003</t>
  </si>
  <si>
    <t>9898015</t>
  </si>
  <si>
    <t>Итого</t>
  </si>
  <si>
    <t>20Ц0000</t>
  </si>
  <si>
    <t>Исполнение муниципальных программ муниципального образования поселок Тазовский                                    на 01 января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</si>
</sst>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8"/>
      <color indexed="8"/>
      <name val="Tahoma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right" vertical="top" wrapText="1"/>
    </xf>
    <xf numFmtId="0" fontId="7" fillId="35" borderId="10" xfId="0" applyNumberFormat="1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right" vertical="top" wrapText="1"/>
    </xf>
    <xf numFmtId="0" fontId="7" fillId="35" borderId="10" xfId="0" applyNumberFormat="1" applyFont="1" applyFill="1" applyBorder="1" applyAlignment="1">
      <alignment horizontal="right" vertical="top" wrapText="1"/>
    </xf>
    <xf numFmtId="0" fontId="7" fillId="34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 horizontal="left" vertical="top" wrapText="1"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1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8.00390625" style="1" customWidth="1"/>
    <col min="4" max="4" width="7.7109375" style="1" customWidth="1"/>
    <col min="5" max="5" width="37.28125" style="1" customWidth="1"/>
    <col min="6" max="6" width="16.28125" style="1" customWidth="1"/>
    <col min="7" max="7" width="18.00390625" style="1" customWidth="1"/>
    <col min="8" max="8" width="16.7109375" style="1" customWidth="1"/>
  </cols>
  <sheetData>
    <row r="2" spans="1:8" s="1" customFormat="1" ht="39.75" customHeight="1">
      <c r="A2" s="20" t="s">
        <v>138</v>
      </c>
      <c r="B2" s="20"/>
      <c r="C2" s="20"/>
      <c r="D2" s="20"/>
      <c r="E2" s="20"/>
      <c r="F2" s="20"/>
      <c r="G2" s="20"/>
      <c r="H2" s="20"/>
    </row>
    <row r="3" spans="1:8" s="1" customFormat="1" ht="13.5" customHeight="1">
      <c r="A3" s="21" t="s">
        <v>0</v>
      </c>
      <c r="B3" s="21"/>
      <c r="C3" s="21"/>
      <c r="D3" s="21"/>
      <c r="E3" s="21"/>
      <c r="F3" s="21"/>
      <c r="G3" s="21"/>
      <c r="H3" s="21"/>
    </row>
    <row r="4" spans="1:8" s="1" customFormat="1" ht="13.5" customHeight="1">
      <c r="A4" s="22" t="s">
        <v>1</v>
      </c>
      <c r="B4" s="22"/>
      <c r="C4" s="22"/>
      <c r="D4" s="22"/>
      <c r="E4" s="22" t="s">
        <v>6</v>
      </c>
      <c r="F4" s="22" t="s">
        <v>7</v>
      </c>
      <c r="G4" s="22" t="s">
        <v>8</v>
      </c>
      <c r="H4" s="22" t="s">
        <v>9</v>
      </c>
    </row>
    <row r="5" spans="1:8" s="1" customFormat="1" ht="21" customHeight="1">
      <c r="A5" s="2" t="s">
        <v>2</v>
      </c>
      <c r="B5" s="2" t="s">
        <v>3</v>
      </c>
      <c r="C5" s="2" t="s">
        <v>4</v>
      </c>
      <c r="D5" s="2" t="s">
        <v>5</v>
      </c>
      <c r="E5" s="22"/>
      <c r="F5" s="22"/>
      <c r="G5" s="22"/>
      <c r="H5" s="22"/>
    </row>
    <row r="6" spans="1:8" s="1" customFormat="1" ht="13.5" customHeight="1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</row>
    <row r="7" spans="1:8" s="1" customFormat="1" ht="24" customHeight="1">
      <c r="A7" s="17">
        <v>2000000</v>
      </c>
      <c r="B7" s="17"/>
      <c r="C7" s="17"/>
      <c r="D7" s="17"/>
      <c r="E7" s="8" t="s">
        <v>18</v>
      </c>
      <c r="F7" s="9">
        <f>55052656</f>
        <v>55052656</v>
      </c>
      <c r="G7" s="9">
        <f>70211084.7</f>
        <v>70211084.7</v>
      </c>
      <c r="H7" s="9">
        <f>69623647.26</f>
        <v>69623647.26</v>
      </c>
    </row>
    <row r="8" spans="1:8" s="1" customFormat="1" ht="33.75" customHeight="1">
      <c r="A8" s="18">
        <v>2010000</v>
      </c>
      <c r="B8" s="18"/>
      <c r="C8" s="18"/>
      <c r="D8" s="18"/>
      <c r="E8" s="10" t="s">
        <v>19</v>
      </c>
      <c r="F8" s="11">
        <f>81500</f>
        <v>81500</v>
      </c>
      <c r="G8" s="12" t="s">
        <v>0</v>
      </c>
      <c r="H8" s="12" t="s">
        <v>0</v>
      </c>
    </row>
    <row r="9" spans="1:8" s="1" customFormat="1" ht="13.5" customHeight="1">
      <c r="A9" s="5" t="s">
        <v>20</v>
      </c>
      <c r="B9" s="5" t="s">
        <v>21</v>
      </c>
      <c r="C9" s="5" t="s">
        <v>22</v>
      </c>
      <c r="D9" s="5" t="s">
        <v>23</v>
      </c>
      <c r="E9" s="7" t="s">
        <v>24</v>
      </c>
      <c r="F9" s="4">
        <f>5000</f>
        <v>5000</v>
      </c>
      <c r="G9" s="6" t="s">
        <v>0</v>
      </c>
      <c r="H9" s="6" t="s">
        <v>0</v>
      </c>
    </row>
    <row r="10" spans="1:8" s="1" customFormat="1" ht="13.5" customHeight="1">
      <c r="A10" s="5" t="s">
        <v>20</v>
      </c>
      <c r="B10" s="5" t="s">
        <v>21</v>
      </c>
      <c r="C10" s="5" t="s">
        <v>25</v>
      </c>
      <c r="D10" s="5" t="s">
        <v>26</v>
      </c>
      <c r="E10" s="7" t="s">
        <v>27</v>
      </c>
      <c r="F10" s="4">
        <f>76500</f>
        <v>76500</v>
      </c>
      <c r="G10" s="6" t="s">
        <v>0</v>
      </c>
      <c r="H10" s="6" t="s">
        <v>0</v>
      </c>
    </row>
    <row r="11" spans="1:8" s="1" customFormat="1" ht="33.75" customHeight="1">
      <c r="A11" s="18">
        <v>2020000</v>
      </c>
      <c r="B11" s="18"/>
      <c r="C11" s="18"/>
      <c r="D11" s="18"/>
      <c r="E11" s="10" t="s">
        <v>28</v>
      </c>
      <c r="F11" s="11">
        <f>4000</f>
        <v>4000</v>
      </c>
      <c r="G11" s="11">
        <f>4000</f>
        <v>4000</v>
      </c>
      <c r="H11" s="11">
        <f>4000</f>
        <v>4000</v>
      </c>
    </row>
    <row r="12" spans="1:8" s="1" customFormat="1" ht="13.5" customHeight="1">
      <c r="A12" s="5" t="s">
        <v>20</v>
      </c>
      <c r="B12" s="5" t="s">
        <v>29</v>
      </c>
      <c r="C12" s="5" t="s">
        <v>25</v>
      </c>
      <c r="D12" s="5" t="s">
        <v>30</v>
      </c>
      <c r="E12" s="7" t="s">
        <v>31</v>
      </c>
      <c r="F12" s="4">
        <f aca="true" t="shared" si="0" ref="F12:H13">2000</f>
        <v>2000</v>
      </c>
      <c r="G12" s="4">
        <f t="shared" si="0"/>
        <v>2000</v>
      </c>
      <c r="H12" s="4">
        <f t="shared" si="0"/>
        <v>2000</v>
      </c>
    </row>
    <row r="13" spans="1:8" s="1" customFormat="1" ht="13.5" customHeight="1">
      <c r="A13" s="5" t="s">
        <v>20</v>
      </c>
      <c r="B13" s="5" t="s">
        <v>29</v>
      </c>
      <c r="C13" s="5" t="s">
        <v>25</v>
      </c>
      <c r="D13" s="5" t="s">
        <v>32</v>
      </c>
      <c r="E13" s="7" t="s">
        <v>33</v>
      </c>
      <c r="F13" s="4">
        <f t="shared" si="0"/>
        <v>2000</v>
      </c>
      <c r="G13" s="4">
        <f t="shared" si="0"/>
        <v>2000</v>
      </c>
      <c r="H13" s="4">
        <f t="shared" si="0"/>
        <v>2000</v>
      </c>
    </row>
    <row r="14" spans="1:8" s="1" customFormat="1" ht="34.5" customHeight="1">
      <c r="A14" s="17">
        <v>2030000</v>
      </c>
      <c r="B14" s="17"/>
      <c r="C14" s="17"/>
      <c r="D14" s="17"/>
      <c r="E14" s="8" t="s">
        <v>34</v>
      </c>
      <c r="F14" s="13" t="s">
        <v>0</v>
      </c>
      <c r="G14" s="9">
        <f>9288609.78</f>
        <v>9288609.78</v>
      </c>
      <c r="H14" s="9">
        <f>9287331.18</f>
        <v>9287331.18</v>
      </c>
    </row>
    <row r="15" spans="1:8" s="1" customFormat="1" ht="13.5" customHeight="1">
      <c r="A15" s="5" t="s">
        <v>20</v>
      </c>
      <c r="B15" s="5" t="s">
        <v>35</v>
      </c>
      <c r="C15" s="5" t="s">
        <v>25</v>
      </c>
      <c r="D15" s="5" t="s">
        <v>36</v>
      </c>
      <c r="E15" s="7" t="s">
        <v>37</v>
      </c>
      <c r="F15" s="6" t="s">
        <v>0</v>
      </c>
      <c r="G15" s="4">
        <f>728680.89</f>
        <v>728680.89</v>
      </c>
      <c r="H15" s="4">
        <f>728680.89</f>
        <v>728680.89</v>
      </c>
    </row>
    <row r="16" spans="1:8" s="1" customFormat="1" ht="13.5" customHeight="1">
      <c r="A16" s="5" t="s">
        <v>20</v>
      </c>
      <c r="B16" s="5" t="s">
        <v>35</v>
      </c>
      <c r="C16" s="5" t="s">
        <v>25</v>
      </c>
      <c r="D16" s="5" t="s">
        <v>26</v>
      </c>
      <c r="E16" s="7" t="s">
        <v>27</v>
      </c>
      <c r="F16" s="6" t="s">
        <v>0</v>
      </c>
      <c r="G16" s="4">
        <f>3805358.81</f>
        <v>3805358.81</v>
      </c>
      <c r="H16" s="4">
        <f>3805358.81</f>
        <v>3805358.81</v>
      </c>
    </row>
    <row r="17" spans="1:8" s="1" customFormat="1" ht="13.5" customHeight="1">
      <c r="A17" s="5" t="s">
        <v>20</v>
      </c>
      <c r="B17" s="5" t="s">
        <v>35</v>
      </c>
      <c r="C17" s="5" t="s">
        <v>25</v>
      </c>
      <c r="D17" s="5" t="s">
        <v>38</v>
      </c>
      <c r="E17" s="7" t="s">
        <v>39</v>
      </c>
      <c r="F17" s="6" t="s">
        <v>0</v>
      </c>
      <c r="G17" s="4">
        <f>251852.58</f>
        <v>251852.58</v>
      </c>
      <c r="H17" s="4">
        <f>251852.58</f>
        <v>251852.58</v>
      </c>
    </row>
    <row r="18" spans="1:8" s="1" customFormat="1" ht="13.5" customHeight="1">
      <c r="A18" s="5" t="s">
        <v>20</v>
      </c>
      <c r="B18" s="5" t="s">
        <v>35</v>
      </c>
      <c r="C18" s="5" t="s">
        <v>40</v>
      </c>
      <c r="D18" s="5" t="s">
        <v>41</v>
      </c>
      <c r="E18" s="7" t="s">
        <v>42</v>
      </c>
      <c r="F18" s="6" t="s">
        <v>0</v>
      </c>
      <c r="G18" s="4">
        <f>1457087.6</f>
        <v>1457087.6</v>
      </c>
      <c r="H18" s="4">
        <f>1455809</f>
        <v>1455809</v>
      </c>
    </row>
    <row r="19" spans="1:8" s="1" customFormat="1" ht="13.5" customHeight="1">
      <c r="A19" s="5" t="s">
        <v>20</v>
      </c>
      <c r="B19" s="5" t="s">
        <v>35</v>
      </c>
      <c r="C19" s="5" t="s">
        <v>43</v>
      </c>
      <c r="D19" s="5" t="s">
        <v>41</v>
      </c>
      <c r="E19" s="7" t="s">
        <v>42</v>
      </c>
      <c r="F19" s="6" t="s">
        <v>0</v>
      </c>
      <c r="G19" s="4">
        <f>1000</f>
        <v>1000</v>
      </c>
      <c r="H19" s="4">
        <f>1000</f>
        <v>1000</v>
      </c>
    </row>
    <row r="20" spans="1:8" s="1" customFormat="1" ht="13.5" customHeight="1">
      <c r="A20" s="5" t="s">
        <v>20</v>
      </c>
      <c r="B20" s="5" t="s">
        <v>35</v>
      </c>
      <c r="C20" s="5" t="s">
        <v>44</v>
      </c>
      <c r="D20" s="5" t="s">
        <v>41</v>
      </c>
      <c r="E20" s="7" t="s">
        <v>42</v>
      </c>
      <c r="F20" s="6" t="s">
        <v>0</v>
      </c>
      <c r="G20" s="4">
        <f>3044629.9</f>
        <v>3044629.9</v>
      </c>
      <c r="H20" s="4">
        <f>3044629.9</f>
        <v>3044629.9</v>
      </c>
    </row>
    <row r="21" spans="1:8" s="1" customFormat="1" ht="24" customHeight="1">
      <c r="A21" s="18">
        <v>2040000</v>
      </c>
      <c r="B21" s="18"/>
      <c r="C21" s="18"/>
      <c r="D21" s="18"/>
      <c r="E21" s="10" t="s">
        <v>45</v>
      </c>
      <c r="F21" s="11">
        <f>166</f>
        <v>166</v>
      </c>
      <c r="G21" s="11">
        <f>150383.4</f>
        <v>150383.4</v>
      </c>
      <c r="H21" s="11">
        <f>150383.4</f>
        <v>150383.4</v>
      </c>
    </row>
    <row r="22" spans="1:8" s="1" customFormat="1" ht="13.5" customHeight="1">
      <c r="A22" s="5" t="s">
        <v>20</v>
      </c>
      <c r="B22" s="5" t="s">
        <v>46</v>
      </c>
      <c r="C22" s="5" t="s">
        <v>47</v>
      </c>
      <c r="D22" s="5" t="s">
        <v>26</v>
      </c>
      <c r="E22" s="7" t="s">
        <v>27</v>
      </c>
      <c r="F22" s="6" t="s">
        <v>0</v>
      </c>
      <c r="G22" s="4">
        <f>8400</f>
        <v>8400</v>
      </c>
      <c r="H22" s="4">
        <f>8400</f>
        <v>8400</v>
      </c>
    </row>
    <row r="23" spans="1:8" s="1" customFormat="1" ht="13.5" customHeight="1">
      <c r="A23" s="5" t="s">
        <v>20</v>
      </c>
      <c r="B23" s="5" t="s">
        <v>46</v>
      </c>
      <c r="C23" s="5" t="s">
        <v>25</v>
      </c>
      <c r="D23" s="5" t="s">
        <v>26</v>
      </c>
      <c r="E23" s="7" t="s">
        <v>27</v>
      </c>
      <c r="F23" s="4">
        <f>166</f>
        <v>166</v>
      </c>
      <c r="G23" s="4">
        <f>141983.4</f>
        <v>141983.4</v>
      </c>
      <c r="H23" s="4">
        <f>141983.4</f>
        <v>141983.4</v>
      </c>
    </row>
    <row r="24" spans="1:8" s="1" customFormat="1" ht="24" customHeight="1">
      <c r="A24" s="18" t="s">
        <v>137</v>
      </c>
      <c r="B24" s="18"/>
      <c r="C24" s="18"/>
      <c r="D24" s="18"/>
      <c r="E24" s="10" t="s">
        <v>48</v>
      </c>
      <c r="F24" s="11">
        <f>54966990</f>
        <v>54966990</v>
      </c>
      <c r="G24" s="11">
        <f>60768091.52</f>
        <v>60768091.52</v>
      </c>
      <c r="H24" s="11">
        <f>60181932.68</f>
        <v>60181932.68</v>
      </c>
    </row>
    <row r="25" spans="1:8" s="1" customFormat="1" ht="13.5" customHeight="1">
      <c r="A25" s="5" t="s">
        <v>49</v>
      </c>
      <c r="B25" s="5" t="s">
        <v>50</v>
      </c>
      <c r="C25" s="5" t="s">
        <v>51</v>
      </c>
      <c r="D25" s="5" t="s">
        <v>52</v>
      </c>
      <c r="E25" s="7" t="s">
        <v>53</v>
      </c>
      <c r="F25" s="4">
        <f>6395919</f>
        <v>6395919</v>
      </c>
      <c r="G25" s="4">
        <f>5692069</f>
        <v>5692069</v>
      </c>
      <c r="H25" s="4">
        <f>5358124.51</f>
        <v>5358124.51</v>
      </c>
    </row>
    <row r="26" spans="1:8" s="1" customFormat="1" ht="13.5" customHeight="1">
      <c r="A26" s="5" t="s">
        <v>49</v>
      </c>
      <c r="B26" s="5" t="s">
        <v>50</v>
      </c>
      <c r="C26" s="5" t="s">
        <v>51</v>
      </c>
      <c r="D26" s="5" t="s">
        <v>54</v>
      </c>
      <c r="E26" s="7" t="s">
        <v>55</v>
      </c>
      <c r="F26" s="4">
        <f>794584</f>
        <v>794584</v>
      </c>
      <c r="G26" s="4">
        <f>918089</f>
        <v>918089</v>
      </c>
      <c r="H26" s="4">
        <f>904501.05</f>
        <v>904501.05</v>
      </c>
    </row>
    <row r="27" spans="1:8" s="1" customFormat="1" ht="13.5" customHeight="1">
      <c r="A27" s="5" t="s">
        <v>56</v>
      </c>
      <c r="B27" s="5" t="s">
        <v>57</v>
      </c>
      <c r="C27" s="5" t="s">
        <v>51</v>
      </c>
      <c r="D27" s="5" t="s">
        <v>52</v>
      </c>
      <c r="E27" s="7" t="s">
        <v>53</v>
      </c>
      <c r="F27" s="4">
        <f>36350514</f>
        <v>36350514</v>
      </c>
      <c r="G27" s="4">
        <f>34781899.59</f>
        <v>34781899.59</v>
      </c>
      <c r="H27" s="4">
        <f>34781899.59</f>
        <v>34781899.59</v>
      </c>
    </row>
    <row r="28" spans="1:8" s="1" customFormat="1" ht="13.5" customHeight="1">
      <c r="A28" s="5" t="s">
        <v>56</v>
      </c>
      <c r="B28" s="5" t="s">
        <v>57</v>
      </c>
      <c r="C28" s="5" t="s">
        <v>51</v>
      </c>
      <c r="D28" s="5" t="s">
        <v>54</v>
      </c>
      <c r="E28" s="7" t="s">
        <v>55</v>
      </c>
      <c r="F28" s="4">
        <f>8128759</f>
        <v>8128759</v>
      </c>
      <c r="G28" s="4">
        <f>8249889.7</f>
        <v>8249889.7</v>
      </c>
      <c r="H28" s="4">
        <f>8249889.7</f>
        <v>8249889.7</v>
      </c>
    </row>
    <row r="29" spans="1:8" s="1" customFormat="1" ht="13.5" customHeight="1">
      <c r="A29" s="5" t="s">
        <v>56</v>
      </c>
      <c r="B29" s="5" t="s">
        <v>57</v>
      </c>
      <c r="C29" s="5" t="s">
        <v>22</v>
      </c>
      <c r="D29" s="5" t="s">
        <v>23</v>
      </c>
      <c r="E29" s="7" t="s">
        <v>24</v>
      </c>
      <c r="F29" s="4">
        <f>311000</f>
        <v>311000</v>
      </c>
      <c r="G29" s="4">
        <f>421491.04</f>
        <v>421491.04</v>
      </c>
      <c r="H29" s="4">
        <f>421491.04</f>
        <v>421491.04</v>
      </c>
    </row>
    <row r="30" spans="1:8" s="1" customFormat="1" ht="13.5" customHeight="1">
      <c r="A30" s="5" t="s">
        <v>56</v>
      </c>
      <c r="B30" s="5" t="s">
        <v>57</v>
      </c>
      <c r="C30" s="5" t="s">
        <v>22</v>
      </c>
      <c r="D30" s="5" t="s">
        <v>58</v>
      </c>
      <c r="E30" s="7" t="s">
        <v>59</v>
      </c>
      <c r="F30" s="6" t="s">
        <v>0</v>
      </c>
      <c r="G30" s="4">
        <f>300277.9</f>
        <v>300277.9</v>
      </c>
      <c r="H30" s="4">
        <f>300277.9</f>
        <v>300277.9</v>
      </c>
    </row>
    <row r="31" spans="1:8" s="1" customFormat="1" ht="13.5" customHeight="1">
      <c r="A31" s="5" t="s">
        <v>56</v>
      </c>
      <c r="B31" s="5" t="s">
        <v>57</v>
      </c>
      <c r="C31" s="5" t="s">
        <v>22</v>
      </c>
      <c r="D31" s="5" t="s">
        <v>26</v>
      </c>
      <c r="E31" s="7" t="s">
        <v>27</v>
      </c>
      <c r="F31" s="6" t="s">
        <v>0</v>
      </c>
      <c r="G31" s="4">
        <f>112200</f>
        <v>112200</v>
      </c>
      <c r="H31" s="4">
        <f>112200</f>
        <v>112200</v>
      </c>
    </row>
    <row r="32" spans="1:8" s="1" customFormat="1" ht="13.5" customHeight="1">
      <c r="A32" s="5" t="s">
        <v>56</v>
      </c>
      <c r="B32" s="5" t="s">
        <v>57</v>
      </c>
      <c r="C32" s="5" t="s">
        <v>47</v>
      </c>
      <c r="D32" s="5" t="s">
        <v>30</v>
      </c>
      <c r="E32" s="7" t="s">
        <v>31</v>
      </c>
      <c r="F32" s="4">
        <f>312300</f>
        <v>312300</v>
      </c>
      <c r="G32" s="4">
        <f>539205.93</f>
        <v>539205.93</v>
      </c>
      <c r="H32" s="4">
        <f>517504.88</f>
        <v>517504.88</v>
      </c>
    </row>
    <row r="33" spans="1:8" s="1" customFormat="1" ht="13.5" customHeight="1">
      <c r="A33" s="5" t="s">
        <v>56</v>
      </c>
      <c r="B33" s="5" t="s">
        <v>57</v>
      </c>
      <c r="C33" s="5" t="s">
        <v>47</v>
      </c>
      <c r="D33" s="5" t="s">
        <v>36</v>
      </c>
      <c r="E33" s="7" t="s">
        <v>37</v>
      </c>
      <c r="F33" s="6" t="s">
        <v>0</v>
      </c>
      <c r="G33" s="4">
        <f>38200</f>
        <v>38200</v>
      </c>
      <c r="H33" s="4">
        <f>38200</f>
        <v>38200</v>
      </c>
    </row>
    <row r="34" spans="1:8" s="1" customFormat="1" ht="13.5" customHeight="1">
      <c r="A34" s="5" t="s">
        <v>56</v>
      </c>
      <c r="B34" s="5" t="s">
        <v>57</v>
      </c>
      <c r="C34" s="5" t="s">
        <v>47</v>
      </c>
      <c r="D34" s="5" t="s">
        <v>26</v>
      </c>
      <c r="E34" s="7" t="s">
        <v>27</v>
      </c>
      <c r="F34" s="4">
        <f>81000</f>
        <v>81000</v>
      </c>
      <c r="G34" s="4">
        <f>723234.25</f>
        <v>723234.25</v>
      </c>
      <c r="H34" s="4">
        <f>698102.79</f>
        <v>698102.79</v>
      </c>
    </row>
    <row r="35" spans="1:8" s="1" customFormat="1" ht="13.5" customHeight="1">
      <c r="A35" s="5" t="s">
        <v>56</v>
      </c>
      <c r="B35" s="5" t="s">
        <v>57</v>
      </c>
      <c r="C35" s="5" t="s">
        <v>47</v>
      </c>
      <c r="D35" s="5" t="s">
        <v>41</v>
      </c>
      <c r="E35" s="7" t="s">
        <v>42</v>
      </c>
      <c r="F35" s="6" t="s">
        <v>0</v>
      </c>
      <c r="G35" s="4">
        <f>12532</f>
        <v>12532</v>
      </c>
      <c r="H35" s="4">
        <f>12532</f>
        <v>12532</v>
      </c>
    </row>
    <row r="36" spans="1:8" s="1" customFormat="1" ht="13.5" customHeight="1">
      <c r="A36" s="5" t="s">
        <v>56</v>
      </c>
      <c r="B36" s="5" t="s">
        <v>57</v>
      </c>
      <c r="C36" s="5" t="s">
        <v>47</v>
      </c>
      <c r="D36" s="5" t="s">
        <v>38</v>
      </c>
      <c r="E36" s="7" t="s">
        <v>39</v>
      </c>
      <c r="F36" s="6" t="s">
        <v>0</v>
      </c>
      <c r="G36" s="4">
        <f>101320</f>
        <v>101320</v>
      </c>
      <c r="H36" s="4">
        <f>101320</f>
        <v>101320</v>
      </c>
    </row>
    <row r="37" spans="1:8" s="1" customFormat="1" ht="13.5" customHeight="1">
      <c r="A37" s="5" t="s">
        <v>56</v>
      </c>
      <c r="B37" s="5" t="s">
        <v>57</v>
      </c>
      <c r="C37" s="5" t="s">
        <v>47</v>
      </c>
      <c r="D37" s="5" t="s">
        <v>32</v>
      </c>
      <c r="E37" s="7" t="s">
        <v>33</v>
      </c>
      <c r="F37" s="6" t="s">
        <v>0</v>
      </c>
      <c r="G37" s="4">
        <f>370197</f>
        <v>370197</v>
      </c>
      <c r="H37" s="4">
        <f>370197</f>
        <v>370197</v>
      </c>
    </row>
    <row r="38" spans="1:8" s="1" customFormat="1" ht="13.5" customHeight="1">
      <c r="A38" s="5" t="s">
        <v>56</v>
      </c>
      <c r="B38" s="5" t="s">
        <v>57</v>
      </c>
      <c r="C38" s="5" t="s">
        <v>25</v>
      </c>
      <c r="D38" s="5" t="s">
        <v>30</v>
      </c>
      <c r="E38" s="7" t="s">
        <v>31</v>
      </c>
      <c r="F38" s="6" t="s">
        <v>0</v>
      </c>
      <c r="G38" s="4">
        <f>24600</f>
        <v>24600</v>
      </c>
      <c r="H38" s="4">
        <f>24128.39</f>
        <v>24128.39</v>
      </c>
    </row>
    <row r="39" spans="1:8" s="1" customFormat="1" ht="13.5" customHeight="1">
      <c r="A39" s="5" t="s">
        <v>56</v>
      </c>
      <c r="B39" s="5" t="s">
        <v>57</v>
      </c>
      <c r="C39" s="5" t="s">
        <v>25</v>
      </c>
      <c r="D39" s="5" t="s">
        <v>58</v>
      </c>
      <c r="E39" s="7" t="s">
        <v>59</v>
      </c>
      <c r="F39" s="6" t="s">
        <v>0</v>
      </c>
      <c r="G39" s="4">
        <f>6920</f>
        <v>6920</v>
      </c>
      <c r="H39" s="4">
        <f>6640</f>
        <v>6640</v>
      </c>
    </row>
    <row r="40" spans="1:8" s="1" customFormat="1" ht="13.5" customHeight="1">
      <c r="A40" s="5" t="s">
        <v>56</v>
      </c>
      <c r="B40" s="5" t="s">
        <v>57</v>
      </c>
      <c r="C40" s="5" t="s">
        <v>25</v>
      </c>
      <c r="D40" s="5" t="s">
        <v>60</v>
      </c>
      <c r="E40" s="7" t="s">
        <v>61</v>
      </c>
      <c r="F40" s="4">
        <f>1211396</f>
        <v>1211396</v>
      </c>
      <c r="G40" s="4">
        <f>914348.32</f>
        <v>914348.32</v>
      </c>
      <c r="H40" s="4">
        <f>912348.32</f>
        <v>912348.32</v>
      </c>
    </row>
    <row r="41" spans="1:8" s="1" customFormat="1" ht="13.5" customHeight="1">
      <c r="A41" s="5" t="s">
        <v>56</v>
      </c>
      <c r="B41" s="5" t="s">
        <v>57</v>
      </c>
      <c r="C41" s="5" t="s">
        <v>25</v>
      </c>
      <c r="D41" s="5" t="s">
        <v>36</v>
      </c>
      <c r="E41" s="7" t="s">
        <v>37</v>
      </c>
      <c r="F41" s="4">
        <f>135000</f>
        <v>135000</v>
      </c>
      <c r="G41" s="4">
        <f>577137.61</f>
        <v>577137.61</v>
      </c>
      <c r="H41" s="4">
        <f>576236.57</f>
        <v>576236.57</v>
      </c>
    </row>
    <row r="42" spans="1:8" s="1" customFormat="1" ht="13.5" customHeight="1">
      <c r="A42" s="5" t="s">
        <v>56</v>
      </c>
      <c r="B42" s="5" t="s">
        <v>57</v>
      </c>
      <c r="C42" s="5" t="s">
        <v>25</v>
      </c>
      <c r="D42" s="5" t="s">
        <v>26</v>
      </c>
      <c r="E42" s="7" t="s">
        <v>27</v>
      </c>
      <c r="F42" s="4">
        <f>436518</f>
        <v>436518</v>
      </c>
      <c r="G42" s="4">
        <f>980523.27</f>
        <v>980523.27</v>
      </c>
      <c r="H42" s="4">
        <f>973846.51</f>
        <v>973846.51</v>
      </c>
    </row>
    <row r="43" spans="1:8" s="1" customFormat="1" ht="13.5" customHeight="1">
      <c r="A43" s="5" t="s">
        <v>56</v>
      </c>
      <c r="B43" s="5" t="s">
        <v>57</v>
      </c>
      <c r="C43" s="5" t="s">
        <v>25</v>
      </c>
      <c r="D43" s="5" t="s">
        <v>41</v>
      </c>
      <c r="E43" s="7" t="s">
        <v>42</v>
      </c>
      <c r="F43" s="4">
        <f>630000</f>
        <v>630000</v>
      </c>
      <c r="G43" s="4">
        <f>196250</f>
        <v>196250</v>
      </c>
      <c r="H43" s="4">
        <f>196250</f>
        <v>196250</v>
      </c>
    </row>
    <row r="44" spans="1:8" s="1" customFormat="1" ht="13.5" customHeight="1">
      <c r="A44" s="5" t="s">
        <v>56</v>
      </c>
      <c r="B44" s="5" t="s">
        <v>57</v>
      </c>
      <c r="C44" s="5" t="s">
        <v>25</v>
      </c>
      <c r="D44" s="5" t="s">
        <v>38</v>
      </c>
      <c r="E44" s="7" t="s">
        <v>39</v>
      </c>
      <c r="F44" s="6" t="s">
        <v>0</v>
      </c>
      <c r="G44" s="4">
        <f>890305.87</f>
        <v>890305.87</v>
      </c>
      <c r="H44" s="4">
        <f>890213.1</f>
        <v>890213.1</v>
      </c>
    </row>
    <row r="45" spans="1:8" s="1" customFormat="1" ht="13.5" customHeight="1">
      <c r="A45" s="5" t="s">
        <v>56</v>
      </c>
      <c r="B45" s="5" t="s">
        <v>57</v>
      </c>
      <c r="C45" s="5" t="s">
        <v>25</v>
      </c>
      <c r="D45" s="5" t="s">
        <v>32</v>
      </c>
      <c r="E45" s="7" t="s">
        <v>33</v>
      </c>
      <c r="F45" s="4">
        <f>180000</f>
        <v>180000</v>
      </c>
      <c r="G45" s="4">
        <f>620292.23</f>
        <v>620292.23</v>
      </c>
      <c r="H45" s="4">
        <f>620292.23</f>
        <v>620292.23</v>
      </c>
    </row>
    <row r="46" spans="1:8" s="1" customFormat="1" ht="13.5" customHeight="1">
      <c r="A46" s="5" t="s">
        <v>56</v>
      </c>
      <c r="B46" s="5" t="s">
        <v>57</v>
      </c>
      <c r="C46" s="5" t="s">
        <v>43</v>
      </c>
      <c r="D46" s="5" t="s">
        <v>41</v>
      </c>
      <c r="E46" s="7" t="s">
        <v>42</v>
      </c>
      <c r="F46" s="6" t="s">
        <v>0</v>
      </c>
      <c r="G46" s="4">
        <f>187410.92</f>
        <v>187410.92</v>
      </c>
      <c r="H46" s="4">
        <f>187410.92</f>
        <v>187410.92</v>
      </c>
    </row>
    <row r="47" spans="1:8" s="1" customFormat="1" ht="13.5" customHeight="1">
      <c r="A47" s="5" t="s">
        <v>62</v>
      </c>
      <c r="B47" s="5" t="s">
        <v>57</v>
      </c>
      <c r="C47" s="5" t="s">
        <v>63</v>
      </c>
      <c r="D47" s="5" t="s">
        <v>64</v>
      </c>
      <c r="E47" s="7" t="s">
        <v>65</v>
      </c>
      <c r="F47" s="6" t="s">
        <v>0</v>
      </c>
      <c r="G47" s="4">
        <f>4109697.89</f>
        <v>4109697.89</v>
      </c>
      <c r="H47" s="4">
        <f>3928326.18</f>
        <v>3928326.18</v>
      </c>
    </row>
    <row r="48" spans="1:8" s="1" customFormat="1" ht="45" customHeight="1">
      <c r="A48" s="17">
        <v>2100000</v>
      </c>
      <c r="B48" s="17"/>
      <c r="C48" s="17"/>
      <c r="D48" s="17"/>
      <c r="E48" s="8" t="s">
        <v>66</v>
      </c>
      <c r="F48" s="9">
        <f>92206000</f>
        <v>92206000</v>
      </c>
      <c r="G48" s="9">
        <f>76658498.99</f>
        <v>76658498.99</v>
      </c>
      <c r="H48" s="9">
        <f>76658498.99</f>
        <v>76658498.99</v>
      </c>
    </row>
    <row r="49" spans="1:8" s="1" customFormat="1" ht="33.75" customHeight="1">
      <c r="A49" s="18">
        <v>2110000</v>
      </c>
      <c r="B49" s="18"/>
      <c r="C49" s="18"/>
      <c r="D49" s="18"/>
      <c r="E49" s="10" t="s">
        <v>67</v>
      </c>
      <c r="F49" s="11">
        <f>64839000</f>
        <v>64839000</v>
      </c>
      <c r="G49" s="11">
        <f>54175152.01</f>
        <v>54175152.01</v>
      </c>
      <c r="H49" s="11">
        <f>54175152.01</f>
        <v>54175152.01</v>
      </c>
    </row>
    <row r="50" spans="1:8" s="1" customFormat="1" ht="24" customHeight="1">
      <c r="A50" s="5" t="s">
        <v>68</v>
      </c>
      <c r="B50" s="5" t="s">
        <v>69</v>
      </c>
      <c r="C50" s="5" t="s">
        <v>70</v>
      </c>
      <c r="D50" s="5" t="s">
        <v>71</v>
      </c>
      <c r="E50" s="7" t="s">
        <v>72</v>
      </c>
      <c r="F50" s="4">
        <f>64839000</f>
        <v>64839000</v>
      </c>
      <c r="G50" s="6" t="s">
        <v>0</v>
      </c>
      <c r="H50" s="6" t="s">
        <v>0</v>
      </c>
    </row>
    <row r="51" spans="1:8" s="1" customFormat="1" ht="24" customHeight="1">
      <c r="A51" s="5" t="s">
        <v>68</v>
      </c>
      <c r="B51" s="5" t="s">
        <v>73</v>
      </c>
      <c r="C51" s="5" t="s">
        <v>70</v>
      </c>
      <c r="D51" s="5" t="s">
        <v>71</v>
      </c>
      <c r="E51" s="7" t="s">
        <v>72</v>
      </c>
      <c r="F51" s="6" t="s">
        <v>0</v>
      </c>
      <c r="G51" s="4">
        <f>36262417.43</f>
        <v>36262417.43</v>
      </c>
      <c r="H51" s="4">
        <f>36262417.43</f>
        <v>36262417.43</v>
      </c>
    </row>
    <row r="52" spans="1:8" s="1" customFormat="1" ht="24" customHeight="1">
      <c r="A52" s="5" t="s">
        <v>68</v>
      </c>
      <c r="B52" s="5" t="s">
        <v>74</v>
      </c>
      <c r="C52" s="5" t="s">
        <v>70</v>
      </c>
      <c r="D52" s="5" t="s">
        <v>71</v>
      </c>
      <c r="E52" s="7" t="s">
        <v>72</v>
      </c>
      <c r="F52" s="6" t="s">
        <v>0</v>
      </c>
      <c r="G52" s="4">
        <f>16370734.58</f>
        <v>16370734.58</v>
      </c>
      <c r="H52" s="4">
        <f>16370734.58</f>
        <v>16370734.58</v>
      </c>
    </row>
    <row r="53" spans="1:8" s="1" customFormat="1" ht="24" customHeight="1">
      <c r="A53" s="5" t="s">
        <v>68</v>
      </c>
      <c r="B53" s="5" t="s">
        <v>75</v>
      </c>
      <c r="C53" s="5" t="s">
        <v>70</v>
      </c>
      <c r="D53" s="5" t="s">
        <v>71</v>
      </c>
      <c r="E53" s="7" t="s">
        <v>72</v>
      </c>
      <c r="F53" s="6" t="s">
        <v>0</v>
      </c>
      <c r="G53" s="4">
        <f>670000</f>
        <v>670000</v>
      </c>
      <c r="H53" s="4">
        <f>670000</f>
        <v>670000</v>
      </c>
    </row>
    <row r="54" spans="1:8" s="1" customFormat="1" ht="24" customHeight="1">
      <c r="A54" s="5" t="s">
        <v>68</v>
      </c>
      <c r="B54" s="5" t="s">
        <v>76</v>
      </c>
      <c r="C54" s="5" t="s">
        <v>70</v>
      </c>
      <c r="D54" s="5" t="s">
        <v>71</v>
      </c>
      <c r="E54" s="7" t="s">
        <v>72</v>
      </c>
      <c r="F54" s="6" t="s">
        <v>0</v>
      </c>
      <c r="G54" s="4">
        <f>872000</f>
        <v>872000</v>
      </c>
      <c r="H54" s="4">
        <f>872000</f>
        <v>872000</v>
      </c>
    </row>
    <row r="55" spans="1:8" s="1" customFormat="1" ht="24" customHeight="1">
      <c r="A55" s="18">
        <v>2120000</v>
      </c>
      <c r="B55" s="18"/>
      <c r="C55" s="18"/>
      <c r="D55" s="18"/>
      <c r="E55" s="10" t="s">
        <v>77</v>
      </c>
      <c r="F55" s="11">
        <f>27367000</f>
        <v>27367000</v>
      </c>
      <c r="G55" s="11">
        <f>22483346.98</f>
        <v>22483346.98</v>
      </c>
      <c r="H55" s="11">
        <f>22483346.98</f>
        <v>22483346.98</v>
      </c>
    </row>
    <row r="56" spans="1:8" s="1" customFormat="1" ht="24" customHeight="1">
      <c r="A56" s="5" t="s">
        <v>78</v>
      </c>
      <c r="B56" s="5" t="s">
        <v>79</v>
      </c>
      <c r="C56" s="5" t="s">
        <v>70</v>
      </c>
      <c r="D56" s="5" t="s">
        <v>71</v>
      </c>
      <c r="E56" s="7" t="s">
        <v>72</v>
      </c>
      <c r="F56" s="4">
        <f>26849000</f>
        <v>26849000</v>
      </c>
      <c r="G56" s="6" t="s">
        <v>0</v>
      </c>
      <c r="H56" s="6" t="s">
        <v>0</v>
      </c>
    </row>
    <row r="57" spans="1:8" s="1" customFormat="1" ht="24" customHeight="1">
      <c r="A57" s="5" t="s">
        <v>78</v>
      </c>
      <c r="B57" s="5" t="s">
        <v>80</v>
      </c>
      <c r="C57" s="5" t="s">
        <v>70</v>
      </c>
      <c r="D57" s="5" t="s">
        <v>71</v>
      </c>
      <c r="E57" s="7" t="s">
        <v>72</v>
      </c>
      <c r="F57" s="6" t="s">
        <v>0</v>
      </c>
      <c r="G57" s="4">
        <f>22483346.98</f>
        <v>22483346.98</v>
      </c>
      <c r="H57" s="4">
        <f>22483346.98</f>
        <v>22483346.98</v>
      </c>
    </row>
    <row r="58" spans="1:8" s="1" customFormat="1" ht="24" customHeight="1">
      <c r="A58" s="5" t="s">
        <v>78</v>
      </c>
      <c r="B58" s="5" t="s">
        <v>81</v>
      </c>
      <c r="C58" s="5" t="s">
        <v>70</v>
      </c>
      <c r="D58" s="5" t="s">
        <v>71</v>
      </c>
      <c r="E58" s="7" t="s">
        <v>72</v>
      </c>
      <c r="F58" s="4">
        <f>518000</f>
        <v>518000</v>
      </c>
      <c r="G58" s="6" t="s">
        <v>0</v>
      </c>
      <c r="H58" s="6" t="s">
        <v>0</v>
      </c>
    </row>
    <row r="59" spans="1:8" s="1" customFormat="1" ht="33.75" customHeight="1">
      <c r="A59" s="17">
        <v>2200000</v>
      </c>
      <c r="B59" s="17"/>
      <c r="C59" s="17"/>
      <c r="D59" s="17"/>
      <c r="E59" s="8" t="s">
        <v>82</v>
      </c>
      <c r="F59" s="9">
        <f>86513000</f>
        <v>86513000</v>
      </c>
      <c r="G59" s="9">
        <f>263435015.72</f>
        <v>263435015.72</v>
      </c>
      <c r="H59" s="9">
        <f>263069961.79</f>
        <v>263069961.79</v>
      </c>
    </row>
    <row r="60" spans="1:8" s="1" customFormat="1" ht="33.75" customHeight="1">
      <c r="A60" s="18">
        <v>2210000</v>
      </c>
      <c r="B60" s="18"/>
      <c r="C60" s="18"/>
      <c r="D60" s="18"/>
      <c r="E60" s="10" t="s">
        <v>83</v>
      </c>
      <c r="F60" s="12" t="s">
        <v>0</v>
      </c>
      <c r="G60" s="11">
        <f>1536018.4</f>
        <v>1536018.4</v>
      </c>
      <c r="H60" s="11">
        <f>1536018.4</f>
        <v>1536018.4</v>
      </c>
    </row>
    <row r="61" spans="1:8" s="1" customFormat="1" ht="13.5" customHeight="1">
      <c r="A61" s="5" t="s">
        <v>84</v>
      </c>
      <c r="B61" s="5" t="s">
        <v>85</v>
      </c>
      <c r="C61" s="5" t="s">
        <v>25</v>
      </c>
      <c r="D61" s="5" t="s">
        <v>86</v>
      </c>
      <c r="E61" s="7" t="s">
        <v>87</v>
      </c>
      <c r="F61" s="6" t="s">
        <v>0</v>
      </c>
      <c r="G61" s="4">
        <f>240000</f>
        <v>240000</v>
      </c>
      <c r="H61" s="4">
        <f>240000</f>
        <v>240000</v>
      </c>
    </row>
    <row r="62" spans="1:8" s="1" customFormat="1" ht="33.75" customHeight="1">
      <c r="A62" s="5" t="s">
        <v>84</v>
      </c>
      <c r="B62" s="5" t="s">
        <v>85</v>
      </c>
      <c r="C62" s="5" t="s">
        <v>88</v>
      </c>
      <c r="D62" s="5" t="s">
        <v>47</v>
      </c>
      <c r="E62" s="7" t="s">
        <v>89</v>
      </c>
      <c r="F62" s="6" t="s">
        <v>0</v>
      </c>
      <c r="G62" s="4">
        <f>1296018.4</f>
        <v>1296018.4</v>
      </c>
      <c r="H62" s="4">
        <f>1296018.4</f>
        <v>1296018.4</v>
      </c>
    </row>
    <row r="63" spans="1:8" s="1" customFormat="1" ht="33.75" customHeight="1">
      <c r="A63" s="18">
        <v>2230000</v>
      </c>
      <c r="B63" s="18"/>
      <c r="C63" s="18"/>
      <c r="D63" s="18"/>
      <c r="E63" s="10" t="s">
        <v>90</v>
      </c>
      <c r="F63" s="11">
        <f>21220000</f>
        <v>21220000</v>
      </c>
      <c r="G63" s="11">
        <f>30469391.74</f>
        <v>30469391.74</v>
      </c>
      <c r="H63" s="11">
        <f>30469391.74</f>
        <v>30469391.74</v>
      </c>
    </row>
    <row r="64" spans="1:8" s="1" customFormat="1" ht="13.5" customHeight="1">
      <c r="A64" s="5" t="s">
        <v>91</v>
      </c>
      <c r="B64" s="5" t="s">
        <v>92</v>
      </c>
      <c r="C64" s="5" t="s">
        <v>25</v>
      </c>
      <c r="D64" s="5" t="s">
        <v>58</v>
      </c>
      <c r="E64" s="7" t="s">
        <v>59</v>
      </c>
      <c r="F64" s="4">
        <f>21220000</f>
        <v>21220000</v>
      </c>
      <c r="G64" s="4">
        <f>30469391.74</f>
        <v>30469391.74</v>
      </c>
      <c r="H64" s="4">
        <f>30469391.74</f>
        <v>30469391.74</v>
      </c>
    </row>
    <row r="65" spans="1:8" s="1" customFormat="1" ht="24" customHeight="1">
      <c r="A65" s="19">
        <v>2240000</v>
      </c>
      <c r="B65" s="19"/>
      <c r="C65" s="19"/>
      <c r="D65" s="19"/>
      <c r="E65" s="10" t="s">
        <v>93</v>
      </c>
      <c r="F65" s="11">
        <f>632000</f>
        <v>632000</v>
      </c>
      <c r="G65" s="11">
        <f>5913599</f>
        <v>5913599</v>
      </c>
      <c r="H65" s="11">
        <f>5548545.07</f>
        <v>5548545.07</v>
      </c>
    </row>
    <row r="66" spans="1:8" s="1" customFormat="1" ht="13.5" customHeight="1">
      <c r="A66" s="5" t="s">
        <v>94</v>
      </c>
      <c r="B66" s="5" t="s">
        <v>95</v>
      </c>
      <c r="C66" s="5" t="s">
        <v>25</v>
      </c>
      <c r="D66" s="5" t="s">
        <v>36</v>
      </c>
      <c r="E66" s="7" t="s">
        <v>37</v>
      </c>
      <c r="F66" s="4">
        <f>632000</f>
        <v>632000</v>
      </c>
      <c r="G66" s="4">
        <f>547438.93</f>
        <v>547438.93</v>
      </c>
      <c r="H66" s="4">
        <f>182385</f>
        <v>182385</v>
      </c>
    </row>
    <row r="67" spans="1:8" s="1" customFormat="1" ht="13.5" customHeight="1">
      <c r="A67" s="5" t="s">
        <v>94</v>
      </c>
      <c r="B67" s="5" t="s">
        <v>95</v>
      </c>
      <c r="C67" s="5" t="s">
        <v>25</v>
      </c>
      <c r="D67" s="5" t="s">
        <v>26</v>
      </c>
      <c r="E67" s="7" t="s">
        <v>27</v>
      </c>
      <c r="F67" s="6" t="s">
        <v>0</v>
      </c>
      <c r="G67" s="4">
        <f>2329030.26</f>
        <v>2329030.26</v>
      </c>
      <c r="H67" s="4">
        <f>2329030.26</f>
        <v>2329030.26</v>
      </c>
    </row>
    <row r="68" spans="1:8" s="1" customFormat="1" ht="13.5" customHeight="1">
      <c r="A68" s="5" t="s">
        <v>94</v>
      </c>
      <c r="B68" s="5" t="s">
        <v>95</v>
      </c>
      <c r="C68" s="5" t="s">
        <v>25</v>
      </c>
      <c r="D68" s="5" t="s">
        <v>38</v>
      </c>
      <c r="E68" s="7" t="s">
        <v>39</v>
      </c>
      <c r="F68" s="6" t="s">
        <v>0</v>
      </c>
      <c r="G68" s="4">
        <f>2929159.81</f>
        <v>2929159.81</v>
      </c>
      <c r="H68" s="4">
        <f>2929159.81</f>
        <v>2929159.81</v>
      </c>
    </row>
    <row r="69" spans="1:8" s="1" customFormat="1" ht="13.5" customHeight="1">
      <c r="A69" s="5" t="s">
        <v>94</v>
      </c>
      <c r="B69" s="5" t="s">
        <v>95</v>
      </c>
      <c r="C69" s="5" t="s">
        <v>25</v>
      </c>
      <c r="D69" s="5" t="s">
        <v>32</v>
      </c>
      <c r="E69" s="7" t="s">
        <v>33</v>
      </c>
      <c r="F69" s="6" t="s">
        <v>0</v>
      </c>
      <c r="G69" s="4">
        <f>107970</f>
        <v>107970</v>
      </c>
      <c r="H69" s="4">
        <f>107970</f>
        <v>107970</v>
      </c>
    </row>
    <row r="70" spans="1:8" s="1" customFormat="1" ht="24" customHeight="1">
      <c r="A70" s="18">
        <v>2250000</v>
      </c>
      <c r="B70" s="18"/>
      <c r="C70" s="18"/>
      <c r="D70" s="18"/>
      <c r="E70" s="10" t="s">
        <v>96</v>
      </c>
      <c r="F70" s="11">
        <f>64661000</f>
        <v>64661000</v>
      </c>
      <c r="G70" s="11">
        <f>225516006.58</f>
        <v>225516006.58</v>
      </c>
      <c r="H70" s="11">
        <f>225516006.58</f>
        <v>225516006.58</v>
      </c>
    </row>
    <row r="71" spans="1:8" s="1" customFormat="1" ht="13.5" customHeight="1">
      <c r="A71" s="5" t="s">
        <v>94</v>
      </c>
      <c r="B71" s="5" t="s">
        <v>97</v>
      </c>
      <c r="C71" s="5" t="s">
        <v>25</v>
      </c>
      <c r="D71" s="5" t="s">
        <v>36</v>
      </c>
      <c r="E71" s="7" t="s">
        <v>37</v>
      </c>
      <c r="F71" s="4">
        <f>29896000</f>
        <v>29896000</v>
      </c>
      <c r="G71" s="4">
        <f>71880643.94</f>
        <v>71880643.94</v>
      </c>
      <c r="H71" s="4">
        <f>71880643.94</f>
        <v>71880643.94</v>
      </c>
    </row>
    <row r="72" spans="1:8" s="1" customFormat="1" ht="13.5" customHeight="1">
      <c r="A72" s="5" t="s">
        <v>94</v>
      </c>
      <c r="B72" s="5" t="s">
        <v>98</v>
      </c>
      <c r="C72" s="5" t="s">
        <v>25</v>
      </c>
      <c r="D72" s="5" t="s">
        <v>36</v>
      </c>
      <c r="E72" s="7" t="s">
        <v>37</v>
      </c>
      <c r="F72" s="4">
        <f>2226000</f>
        <v>2226000</v>
      </c>
      <c r="G72" s="4">
        <f>38810179.42</f>
        <v>38810179.42</v>
      </c>
      <c r="H72" s="4">
        <f>38810179.42</f>
        <v>38810179.42</v>
      </c>
    </row>
    <row r="73" spans="1:8" s="1" customFormat="1" ht="13.5" customHeight="1">
      <c r="A73" s="5" t="s">
        <v>94</v>
      </c>
      <c r="B73" s="5" t="s">
        <v>98</v>
      </c>
      <c r="C73" s="5" t="s">
        <v>25</v>
      </c>
      <c r="D73" s="5" t="s">
        <v>26</v>
      </c>
      <c r="E73" s="7" t="s">
        <v>27</v>
      </c>
      <c r="F73" s="6" t="s">
        <v>0</v>
      </c>
      <c r="G73" s="4">
        <f>341841.49</f>
        <v>341841.49</v>
      </c>
      <c r="H73" s="4">
        <f>341841.49</f>
        <v>341841.49</v>
      </c>
    </row>
    <row r="74" spans="1:8" s="1" customFormat="1" ht="13.5" customHeight="1">
      <c r="A74" s="5" t="s">
        <v>94</v>
      </c>
      <c r="B74" s="5" t="s">
        <v>98</v>
      </c>
      <c r="C74" s="5" t="s">
        <v>25</v>
      </c>
      <c r="D74" s="5" t="s">
        <v>38</v>
      </c>
      <c r="E74" s="7" t="s">
        <v>39</v>
      </c>
      <c r="F74" s="6" t="s">
        <v>0</v>
      </c>
      <c r="G74" s="4">
        <f>3410685.9</f>
        <v>3410685.9</v>
      </c>
      <c r="H74" s="4">
        <f>3410685.9</f>
        <v>3410685.9</v>
      </c>
    </row>
    <row r="75" spans="1:8" s="1" customFormat="1" ht="13.5" customHeight="1">
      <c r="A75" s="5" t="s">
        <v>94</v>
      </c>
      <c r="B75" s="5" t="s">
        <v>99</v>
      </c>
      <c r="C75" s="5" t="s">
        <v>100</v>
      </c>
      <c r="D75" s="5" t="s">
        <v>36</v>
      </c>
      <c r="E75" s="7" t="s">
        <v>37</v>
      </c>
      <c r="F75" s="4">
        <f>4539000</f>
        <v>4539000</v>
      </c>
      <c r="G75" s="4">
        <f>83072655.83</f>
        <v>83072655.83</v>
      </c>
      <c r="H75" s="4">
        <f>83072655.83</f>
        <v>83072655.83</v>
      </c>
    </row>
    <row r="76" spans="1:8" s="1" customFormat="1" ht="13.5" customHeight="1">
      <c r="A76" s="5" t="s">
        <v>94</v>
      </c>
      <c r="B76" s="5" t="s">
        <v>101</v>
      </c>
      <c r="C76" s="5" t="s">
        <v>25</v>
      </c>
      <c r="D76" s="5" t="s">
        <v>36</v>
      </c>
      <c r="E76" s="7" t="s">
        <v>37</v>
      </c>
      <c r="F76" s="4">
        <f>28000000</f>
        <v>28000000</v>
      </c>
      <c r="G76" s="4">
        <f>28000000</f>
        <v>28000000</v>
      </c>
      <c r="H76" s="4">
        <f>28000000</f>
        <v>28000000</v>
      </c>
    </row>
    <row r="77" spans="1:8" s="1" customFormat="1" ht="33.75" customHeight="1">
      <c r="A77" s="17">
        <v>2300000</v>
      </c>
      <c r="B77" s="17"/>
      <c r="C77" s="17"/>
      <c r="D77" s="17"/>
      <c r="E77" s="8" t="s">
        <v>102</v>
      </c>
      <c r="F77" s="9">
        <f>362000</f>
        <v>362000</v>
      </c>
      <c r="G77" s="9">
        <f>121889968.64</f>
        <v>121889968.64</v>
      </c>
      <c r="H77" s="9">
        <f>121834567.44</f>
        <v>121834567.44</v>
      </c>
    </row>
    <row r="78" spans="1:8" s="1" customFormat="1" ht="33.75" customHeight="1">
      <c r="A78" s="17">
        <v>2300000</v>
      </c>
      <c r="B78" s="17"/>
      <c r="C78" s="17"/>
      <c r="D78" s="17"/>
      <c r="E78" s="8" t="s">
        <v>102</v>
      </c>
      <c r="F78" s="9">
        <f>362000</f>
        <v>362000</v>
      </c>
      <c r="G78" s="13" t="s">
        <v>0</v>
      </c>
      <c r="H78" s="13" t="s">
        <v>0</v>
      </c>
    </row>
    <row r="79" spans="1:8" s="1" customFormat="1" ht="33.75" customHeight="1">
      <c r="A79" s="5" t="s">
        <v>103</v>
      </c>
      <c r="B79" s="5" t="s">
        <v>104</v>
      </c>
      <c r="C79" s="5" t="s">
        <v>88</v>
      </c>
      <c r="D79" s="5" t="s">
        <v>47</v>
      </c>
      <c r="E79" s="7" t="s">
        <v>89</v>
      </c>
      <c r="F79" s="4">
        <f>362000</f>
        <v>362000</v>
      </c>
      <c r="G79" s="6" t="s">
        <v>0</v>
      </c>
      <c r="H79" s="6" t="s">
        <v>0</v>
      </c>
    </row>
    <row r="80" spans="1:8" s="1" customFormat="1" ht="24" customHeight="1">
      <c r="A80" s="18">
        <v>2310000</v>
      </c>
      <c r="B80" s="18"/>
      <c r="C80" s="18"/>
      <c r="D80" s="18"/>
      <c r="E80" s="10" t="s">
        <v>105</v>
      </c>
      <c r="F80" s="12" t="s">
        <v>0</v>
      </c>
      <c r="G80" s="11">
        <f>99334188.96</f>
        <v>99334188.96</v>
      </c>
      <c r="H80" s="11">
        <f>99334188</f>
        <v>99334188</v>
      </c>
    </row>
    <row r="81" spans="1:8" s="1" customFormat="1" ht="13.5" customHeight="1">
      <c r="A81" s="5" t="s">
        <v>103</v>
      </c>
      <c r="B81" s="5" t="s">
        <v>106</v>
      </c>
      <c r="C81" s="5" t="s">
        <v>107</v>
      </c>
      <c r="D81" s="5" t="s">
        <v>38</v>
      </c>
      <c r="E81" s="7" t="s">
        <v>39</v>
      </c>
      <c r="F81" s="6" t="s">
        <v>0</v>
      </c>
      <c r="G81" s="4">
        <f>99334188.96</f>
        <v>99334188.96</v>
      </c>
      <c r="H81" s="4">
        <f>99334188</f>
        <v>99334188</v>
      </c>
    </row>
    <row r="82" spans="1:8" s="1" customFormat="1" ht="24" customHeight="1">
      <c r="A82" s="18">
        <v>2320000</v>
      </c>
      <c r="B82" s="18"/>
      <c r="C82" s="18"/>
      <c r="D82" s="18"/>
      <c r="E82" s="10" t="s">
        <v>108</v>
      </c>
      <c r="F82" s="12" t="s">
        <v>0</v>
      </c>
      <c r="G82" s="11">
        <f>22555779.68</f>
        <v>22555779.68</v>
      </c>
      <c r="H82" s="11">
        <f>22500379.44</f>
        <v>22500379.44</v>
      </c>
    </row>
    <row r="83" spans="1:8" s="1" customFormat="1" ht="13.5" customHeight="1">
      <c r="A83" s="5" t="s">
        <v>103</v>
      </c>
      <c r="B83" s="5" t="s">
        <v>109</v>
      </c>
      <c r="C83" s="5" t="s">
        <v>100</v>
      </c>
      <c r="D83" s="5" t="s">
        <v>36</v>
      </c>
      <c r="E83" s="7" t="s">
        <v>37</v>
      </c>
      <c r="F83" s="6" t="s">
        <v>0</v>
      </c>
      <c r="G83" s="4">
        <f>11264990.14</f>
        <v>11264990.14</v>
      </c>
      <c r="H83" s="4">
        <f>11264990.14</f>
        <v>11264990.14</v>
      </c>
    </row>
    <row r="84" spans="1:8" s="1" customFormat="1" ht="13.5" customHeight="1">
      <c r="A84" s="5" t="s">
        <v>103</v>
      </c>
      <c r="B84" s="5" t="s">
        <v>109</v>
      </c>
      <c r="C84" s="5" t="s">
        <v>25</v>
      </c>
      <c r="D84" s="5" t="s">
        <v>36</v>
      </c>
      <c r="E84" s="7" t="s">
        <v>37</v>
      </c>
      <c r="F84" s="6" t="s">
        <v>0</v>
      </c>
      <c r="G84" s="4">
        <f>3807163.13</f>
        <v>3807163.13</v>
      </c>
      <c r="H84" s="4">
        <f>3807163.13</f>
        <v>3807163.13</v>
      </c>
    </row>
    <row r="85" spans="1:8" s="1" customFormat="1" ht="33.75" customHeight="1">
      <c r="A85" s="5" t="s">
        <v>103</v>
      </c>
      <c r="B85" s="5" t="s">
        <v>109</v>
      </c>
      <c r="C85" s="5" t="s">
        <v>88</v>
      </c>
      <c r="D85" s="5" t="s">
        <v>47</v>
      </c>
      <c r="E85" s="7" t="s">
        <v>89</v>
      </c>
      <c r="F85" s="6" t="s">
        <v>0</v>
      </c>
      <c r="G85" s="4">
        <f>4717626.41</f>
        <v>4717626.41</v>
      </c>
      <c r="H85" s="4">
        <f>4717626.31</f>
        <v>4717626.31</v>
      </c>
    </row>
    <row r="86" spans="1:8" s="1" customFormat="1" ht="33.75" customHeight="1">
      <c r="A86" s="5" t="s">
        <v>103</v>
      </c>
      <c r="B86" s="5" t="s">
        <v>110</v>
      </c>
      <c r="C86" s="5" t="s">
        <v>88</v>
      </c>
      <c r="D86" s="5" t="s">
        <v>47</v>
      </c>
      <c r="E86" s="7" t="s">
        <v>89</v>
      </c>
      <c r="F86" s="6" t="s">
        <v>0</v>
      </c>
      <c r="G86" s="4">
        <f>2766000</f>
        <v>2766000</v>
      </c>
      <c r="H86" s="4">
        <f>2710599.86</f>
        <v>2710599.86</v>
      </c>
    </row>
    <row r="87" spans="1:8" s="1" customFormat="1" ht="33.75" customHeight="1">
      <c r="A87" s="17">
        <v>2400000</v>
      </c>
      <c r="B87" s="17"/>
      <c r="C87" s="17"/>
      <c r="D87" s="17"/>
      <c r="E87" s="8" t="s">
        <v>111</v>
      </c>
      <c r="F87" s="9">
        <f>114357344</f>
        <v>114357344</v>
      </c>
      <c r="G87" s="9">
        <f>297054469.9</f>
        <v>297054469.9</v>
      </c>
      <c r="H87" s="9">
        <f>295661450.88</f>
        <v>295661450.88</v>
      </c>
    </row>
    <row r="88" spans="1:8" s="1" customFormat="1" ht="33.75" customHeight="1">
      <c r="A88" s="18">
        <v>2410000</v>
      </c>
      <c r="B88" s="18"/>
      <c r="C88" s="18"/>
      <c r="D88" s="18"/>
      <c r="E88" s="10" t="s">
        <v>112</v>
      </c>
      <c r="F88" s="11">
        <f>31189000</f>
        <v>31189000</v>
      </c>
      <c r="G88" s="11">
        <f>39010346.68</f>
        <v>39010346.68</v>
      </c>
      <c r="H88" s="11">
        <f>39010346.68</f>
        <v>39010346.68</v>
      </c>
    </row>
    <row r="89" spans="1:8" s="1" customFormat="1" ht="13.5" customHeight="1">
      <c r="A89" s="5" t="s">
        <v>103</v>
      </c>
      <c r="B89" s="5" t="s">
        <v>113</v>
      </c>
      <c r="C89" s="5" t="s">
        <v>25</v>
      </c>
      <c r="D89" s="5" t="s">
        <v>60</v>
      </c>
      <c r="E89" s="7" t="s">
        <v>61</v>
      </c>
      <c r="F89" s="6" t="s">
        <v>0</v>
      </c>
      <c r="G89" s="4">
        <f>281127</f>
        <v>281127</v>
      </c>
      <c r="H89" s="4">
        <f>281127</f>
        <v>281127</v>
      </c>
    </row>
    <row r="90" spans="1:8" s="1" customFormat="1" ht="33.75" customHeight="1">
      <c r="A90" s="5" t="s">
        <v>103</v>
      </c>
      <c r="B90" s="5" t="s">
        <v>114</v>
      </c>
      <c r="C90" s="5" t="s">
        <v>88</v>
      </c>
      <c r="D90" s="5" t="s">
        <v>47</v>
      </c>
      <c r="E90" s="7" t="s">
        <v>89</v>
      </c>
      <c r="F90" s="4">
        <f>1559000</f>
        <v>1559000</v>
      </c>
      <c r="G90" s="4">
        <f>1937219.68</f>
        <v>1937219.68</v>
      </c>
      <c r="H90" s="4">
        <f>1937219.68</f>
        <v>1937219.68</v>
      </c>
    </row>
    <row r="91" spans="1:8" s="1" customFormat="1" ht="33.75" customHeight="1">
      <c r="A91" s="5" t="s">
        <v>103</v>
      </c>
      <c r="B91" s="5" t="s">
        <v>115</v>
      </c>
      <c r="C91" s="5" t="s">
        <v>88</v>
      </c>
      <c r="D91" s="5" t="s">
        <v>47</v>
      </c>
      <c r="E91" s="7" t="s">
        <v>89</v>
      </c>
      <c r="F91" s="4">
        <f>29630000</f>
        <v>29630000</v>
      </c>
      <c r="G91" s="4">
        <f>36792000</f>
        <v>36792000</v>
      </c>
      <c r="H91" s="4">
        <f>36792000</f>
        <v>36792000</v>
      </c>
    </row>
    <row r="92" spans="1:8" s="1" customFormat="1" ht="45" customHeight="1">
      <c r="A92" s="18">
        <v>2430000</v>
      </c>
      <c r="B92" s="18"/>
      <c r="C92" s="18"/>
      <c r="D92" s="18"/>
      <c r="E92" s="10" t="s">
        <v>116</v>
      </c>
      <c r="F92" s="11">
        <f>7867000</f>
        <v>7867000</v>
      </c>
      <c r="G92" s="11">
        <f>23928286.2</f>
        <v>23928286.2</v>
      </c>
      <c r="H92" s="11">
        <f>23468116.48</f>
        <v>23468116.48</v>
      </c>
    </row>
    <row r="93" spans="1:8" s="1" customFormat="1" ht="33.75" customHeight="1">
      <c r="A93" s="5" t="s">
        <v>117</v>
      </c>
      <c r="B93" s="5" t="s">
        <v>118</v>
      </c>
      <c r="C93" s="5" t="s">
        <v>88</v>
      </c>
      <c r="D93" s="5" t="s">
        <v>47</v>
      </c>
      <c r="E93" s="7" t="s">
        <v>89</v>
      </c>
      <c r="F93" s="4">
        <f>549000</f>
        <v>549000</v>
      </c>
      <c r="G93" s="4">
        <f>1413951.02</f>
        <v>1413951.02</v>
      </c>
      <c r="H93" s="4">
        <f>953781.3</f>
        <v>953781.3</v>
      </c>
    </row>
    <row r="94" spans="1:8" s="1" customFormat="1" ht="13.5" customHeight="1">
      <c r="A94" s="5" t="s">
        <v>117</v>
      </c>
      <c r="B94" s="5" t="s">
        <v>119</v>
      </c>
      <c r="C94" s="5" t="s">
        <v>100</v>
      </c>
      <c r="D94" s="5" t="s">
        <v>36</v>
      </c>
      <c r="E94" s="7" t="s">
        <v>37</v>
      </c>
      <c r="F94" s="6" t="s">
        <v>0</v>
      </c>
      <c r="G94" s="4">
        <f>11376874.01</f>
        <v>11376874.01</v>
      </c>
      <c r="H94" s="4">
        <f>11376874.01</f>
        <v>11376874.01</v>
      </c>
    </row>
    <row r="95" spans="1:8" s="1" customFormat="1" ht="13.5" customHeight="1">
      <c r="A95" s="5" t="s">
        <v>117</v>
      </c>
      <c r="B95" s="5" t="s">
        <v>119</v>
      </c>
      <c r="C95" s="5" t="s">
        <v>25</v>
      </c>
      <c r="D95" s="5" t="s">
        <v>36</v>
      </c>
      <c r="E95" s="7" t="s">
        <v>37</v>
      </c>
      <c r="F95" s="6" t="s">
        <v>0</v>
      </c>
      <c r="G95" s="4">
        <f>3626802.62</f>
        <v>3626802.62</v>
      </c>
      <c r="H95" s="4">
        <f>3626802.62</f>
        <v>3626802.62</v>
      </c>
    </row>
    <row r="96" spans="1:8" s="1" customFormat="1" ht="13.5" customHeight="1">
      <c r="A96" s="5" t="s">
        <v>117</v>
      </c>
      <c r="B96" s="5" t="s">
        <v>119</v>
      </c>
      <c r="C96" s="5" t="s">
        <v>25</v>
      </c>
      <c r="D96" s="5" t="s">
        <v>26</v>
      </c>
      <c r="E96" s="7" t="s">
        <v>27</v>
      </c>
      <c r="F96" s="6" t="s">
        <v>0</v>
      </c>
      <c r="G96" s="4">
        <f>1006258.85</f>
        <v>1006258.85</v>
      </c>
      <c r="H96" s="4">
        <f>1006258.85</f>
        <v>1006258.85</v>
      </c>
    </row>
    <row r="97" spans="1:8" s="1" customFormat="1" ht="13.5" customHeight="1">
      <c r="A97" s="5" t="s">
        <v>117</v>
      </c>
      <c r="B97" s="5" t="s">
        <v>119</v>
      </c>
      <c r="C97" s="5" t="s">
        <v>25</v>
      </c>
      <c r="D97" s="5" t="s">
        <v>38</v>
      </c>
      <c r="E97" s="7" t="s">
        <v>39</v>
      </c>
      <c r="F97" s="6" t="s">
        <v>0</v>
      </c>
      <c r="G97" s="4">
        <f>627399.7</f>
        <v>627399.7</v>
      </c>
      <c r="H97" s="4">
        <f>627399.7</f>
        <v>627399.7</v>
      </c>
    </row>
    <row r="98" spans="1:8" s="1" customFormat="1" ht="33.75" customHeight="1">
      <c r="A98" s="5" t="s">
        <v>117</v>
      </c>
      <c r="B98" s="5" t="s">
        <v>120</v>
      </c>
      <c r="C98" s="5" t="s">
        <v>88</v>
      </c>
      <c r="D98" s="5" t="s">
        <v>47</v>
      </c>
      <c r="E98" s="7" t="s">
        <v>89</v>
      </c>
      <c r="F98" s="4">
        <f>7318000</f>
        <v>7318000</v>
      </c>
      <c r="G98" s="4">
        <f>5877000</f>
        <v>5877000</v>
      </c>
      <c r="H98" s="4">
        <f>5877000</f>
        <v>5877000</v>
      </c>
    </row>
    <row r="99" spans="1:8" s="1" customFormat="1" ht="24" customHeight="1">
      <c r="A99" s="18">
        <v>2440000</v>
      </c>
      <c r="B99" s="18"/>
      <c r="C99" s="18"/>
      <c r="D99" s="18"/>
      <c r="E99" s="10" t="s">
        <v>121</v>
      </c>
      <c r="F99" s="11">
        <f>75301344</f>
        <v>75301344</v>
      </c>
      <c r="G99" s="11">
        <f>234115837.02</f>
        <v>234115837.02</v>
      </c>
      <c r="H99" s="11">
        <f>233182987.72</f>
        <v>233182987.72</v>
      </c>
    </row>
    <row r="100" spans="1:8" s="1" customFormat="1" ht="13.5" customHeight="1">
      <c r="A100" s="5" t="s">
        <v>122</v>
      </c>
      <c r="B100" s="5" t="s">
        <v>123</v>
      </c>
      <c r="C100" s="5" t="s">
        <v>25</v>
      </c>
      <c r="D100" s="5" t="s">
        <v>58</v>
      </c>
      <c r="E100" s="7" t="s">
        <v>59</v>
      </c>
      <c r="F100" s="4">
        <f>42000</f>
        <v>42000</v>
      </c>
      <c r="G100" s="4">
        <f>294202</f>
        <v>294202</v>
      </c>
      <c r="H100" s="4">
        <f>294202</f>
        <v>294202</v>
      </c>
    </row>
    <row r="101" spans="1:8" s="1" customFormat="1" ht="13.5" customHeight="1">
      <c r="A101" s="5" t="s">
        <v>122</v>
      </c>
      <c r="B101" s="5" t="s">
        <v>123</v>
      </c>
      <c r="C101" s="5" t="s">
        <v>25</v>
      </c>
      <c r="D101" s="5" t="s">
        <v>60</v>
      </c>
      <c r="E101" s="7" t="s">
        <v>61</v>
      </c>
      <c r="F101" s="4">
        <f>5465000</f>
        <v>5465000</v>
      </c>
      <c r="G101" s="4">
        <f>4722881.32</f>
        <v>4722881.32</v>
      </c>
      <c r="H101" s="4">
        <f>4510107.69</f>
        <v>4510107.69</v>
      </c>
    </row>
    <row r="102" spans="1:8" s="1" customFormat="1" ht="13.5" customHeight="1">
      <c r="A102" s="5" t="s">
        <v>122</v>
      </c>
      <c r="B102" s="5" t="s">
        <v>123</v>
      </c>
      <c r="C102" s="5" t="s">
        <v>25</v>
      </c>
      <c r="D102" s="5" t="s">
        <v>86</v>
      </c>
      <c r="E102" s="7" t="s">
        <v>87</v>
      </c>
      <c r="F102" s="6" t="s">
        <v>0</v>
      </c>
      <c r="G102" s="4">
        <f>133089.92</f>
        <v>133089.92</v>
      </c>
      <c r="H102" s="4">
        <f>133089.92</f>
        <v>133089.92</v>
      </c>
    </row>
    <row r="103" spans="1:8" s="1" customFormat="1" ht="13.5" customHeight="1">
      <c r="A103" s="5" t="s">
        <v>122</v>
      </c>
      <c r="B103" s="5" t="s">
        <v>123</v>
      </c>
      <c r="C103" s="5" t="s">
        <v>25</v>
      </c>
      <c r="D103" s="5" t="s">
        <v>36</v>
      </c>
      <c r="E103" s="7" t="s">
        <v>37</v>
      </c>
      <c r="F103" s="4">
        <f>9213000</f>
        <v>9213000</v>
      </c>
      <c r="G103" s="4">
        <f>41956452.84</f>
        <v>41956452.84</v>
      </c>
      <c r="H103" s="4">
        <f>41930195.5</f>
        <v>41930195.5</v>
      </c>
    </row>
    <row r="104" spans="1:8" s="1" customFormat="1" ht="13.5" customHeight="1">
      <c r="A104" s="5" t="s">
        <v>122</v>
      </c>
      <c r="B104" s="5" t="s">
        <v>123</v>
      </c>
      <c r="C104" s="5" t="s">
        <v>25</v>
      </c>
      <c r="D104" s="5" t="s">
        <v>26</v>
      </c>
      <c r="E104" s="7" t="s">
        <v>27</v>
      </c>
      <c r="F104" s="4">
        <f>23277000</f>
        <v>23277000</v>
      </c>
      <c r="G104" s="4">
        <f>98701947.17</f>
        <v>98701947.17</v>
      </c>
      <c r="H104" s="4">
        <f>98015078.69</f>
        <v>98015078.69</v>
      </c>
    </row>
    <row r="105" spans="1:8" s="1" customFormat="1" ht="13.5" customHeight="1">
      <c r="A105" s="5" t="s">
        <v>122</v>
      </c>
      <c r="B105" s="5" t="s">
        <v>123</v>
      </c>
      <c r="C105" s="5" t="s">
        <v>25</v>
      </c>
      <c r="D105" s="5" t="s">
        <v>41</v>
      </c>
      <c r="E105" s="7" t="s">
        <v>42</v>
      </c>
      <c r="F105" s="4">
        <f>70000</f>
        <v>70000</v>
      </c>
      <c r="G105" s="4">
        <f>125646.56</f>
        <v>125646.56</v>
      </c>
      <c r="H105" s="4">
        <f>125646.56</f>
        <v>125646.56</v>
      </c>
    </row>
    <row r="106" spans="1:8" s="1" customFormat="1" ht="13.5" customHeight="1">
      <c r="A106" s="5" t="s">
        <v>122</v>
      </c>
      <c r="B106" s="5" t="s">
        <v>123</v>
      </c>
      <c r="C106" s="5" t="s">
        <v>25</v>
      </c>
      <c r="D106" s="5" t="s">
        <v>38</v>
      </c>
      <c r="E106" s="7" t="s">
        <v>39</v>
      </c>
      <c r="F106" s="4">
        <f>18428344</f>
        <v>18428344</v>
      </c>
      <c r="G106" s="4">
        <f>79852186.33</f>
        <v>79852186.33</v>
      </c>
      <c r="H106" s="4">
        <f>79852186.29</f>
        <v>79852186.29</v>
      </c>
    </row>
    <row r="107" spans="1:8" s="1" customFormat="1" ht="13.5" customHeight="1">
      <c r="A107" s="5" t="s">
        <v>122</v>
      </c>
      <c r="B107" s="5" t="s">
        <v>123</v>
      </c>
      <c r="C107" s="5" t="s">
        <v>25</v>
      </c>
      <c r="D107" s="5" t="s">
        <v>32</v>
      </c>
      <c r="E107" s="7" t="s">
        <v>33</v>
      </c>
      <c r="F107" s="4">
        <f>2133000</f>
        <v>2133000</v>
      </c>
      <c r="G107" s="4">
        <f>1630430.88</f>
        <v>1630430.88</v>
      </c>
      <c r="H107" s="4">
        <f>1623481.07</f>
        <v>1623481.07</v>
      </c>
    </row>
    <row r="108" spans="1:8" s="1" customFormat="1" ht="13.5" customHeight="1">
      <c r="A108" s="5" t="s">
        <v>122</v>
      </c>
      <c r="B108" s="5" t="s">
        <v>124</v>
      </c>
      <c r="C108" s="5" t="s">
        <v>25</v>
      </c>
      <c r="D108" s="5" t="s">
        <v>60</v>
      </c>
      <c r="E108" s="7" t="s">
        <v>61</v>
      </c>
      <c r="F108" s="4">
        <f>5039000</f>
        <v>5039000</v>
      </c>
      <c r="G108" s="4">
        <f>5039000</f>
        <v>5039000</v>
      </c>
      <c r="H108" s="4">
        <f>5039000</f>
        <v>5039000</v>
      </c>
    </row>
    <row r="109" spans="1:8" s="1" customFormat="1" ht="13.5" customHeight="1">
      <c r="A109" s="5" t="s">
        <v>122</v>
      </c>
      <c r="B109" s="5" t="s">
        <v>124</v>
      </c>
      <c r="C109" s="5" t="s">
        <v>25</v>
      </c>
      <c r="D109" s="5" t="s">
        <v>36</v>
      </c>
      <c r="E109" s="7" t="s">
        <v>37</v>
      </c>
      <c r="F109" s="4">
        <f>8136000</f>
        <v>8136000</v>
      </c>
      <c r="G109" s="4">
        <f>1660000</f>
        <v>1660000</v>
      </c>
      <c r="H109" s="4">
        <f>1660000</f>
        <v>1660000</v>
      </c>
    </row>
    <row r="110" spans="1:8" s="1" customFormat="1" ht="13.5" customHeight="1">
      <c r="A110" s="5" t="s">
        <v>122</v>
      </c>
      <c r="B110" s="5" t="s">
        <v>124</v>
      </c>
      <c r="C110" s="5" t="s">
        <v>25</v>
      </c>
      <c r="D110" s="5" t="s">
        <v>38</v>
      </c>
      <c r="E110" s="7" t="s">
        <v>39</v>
      </c>
      <c r="F110" s="4">
        <f>3498000</f>
        <v>3498000</v>
      </c>
      <c r="G110" s="6" t="s">
        <v>0</v>
      </c>
      <c r="H110" s="6" t="s">
        <v>0</v>
      </c>
    </row>
    <row r="111" spans="1:8" s="1" customFormat="1" ht="13.5" customHeight="1">
      <c r="A111" s="17">
        <v>9800000</v>
      </c>
      <c r="B111" s="17"/>
      <c r="C111" s="17"/>
      <c r="D111" s="17"/>
      <c r="E111" s="8" t="s">
        <v>125</v>
      </c>
      <c r="F111" s="9">
        <f>556000</f>
        <v>556000</v>
      </c>
      <c r="G111" s="9">
        <f>1030243.81</f>
        <v>1030243.81</v>
      </c>
      <c r="H111" s="9">
        <f>732025.41</f>
        <v>732025.41</v>
      </c>
    </row>
    <row r="112" spans="1:8" s="1" customFormat="1" ht="13.5" customHeight="1">
      <c r="A112" s="18">
        <v>9890000</v>
      </c>
      <c r="B112" s="18"/>
      <c r="C112" s="18"/>
      <c r="D112" s="18"/>
      <c r="E112" s="10" t="s">
        <v>126</v>
      </c>
      <c r="F112" s="11">
        <f>556000</f>
        <v>556000</v>
      </c>
      <c r="G112" s="11">
        <f>1030243.81</f>
        <v>1030243.81</v>
      </c>
      <c r="H112" s="11">
        <f>732025.41</f>
        <v>732025.41</v>
      </c>
    </row>
    <row r="113" spans="1:8" s="1" customFormat="1" ht="24" customHeight="1">
      <c r="A113" s="5" t="s">
        <v>127</v>
      </c>
      <c r="B113" s="5" t="s">
        <v>128</v>
      </c>
      <c r="C113" s="5" t="s">
        <v>70</v>
      </c>
      <c r="D113" s="5" t="s">
        <v>71</v>
      </c>
      <c r="E113" s="7" t="s">
        <v>72</v>
      </c>
      <c r="F113" s="4">
        <f>151000</f>
        <v>151000</v>
      </c>
      <c r="G113" s="4">
        <f>151000</f>
        <v>151000</v>
      </c>
      <c r="H113" s="4">
        <f>151000</f>
        <v>151000</v>
      </c>
    </row>
    <row r="114" spans="1:8" s="1" customFormat="1" ht="13.5" customHeight="1">
      <c r="A114" s="5" t="s">
        <v>129</v>
      </c>
      <c r="B114" s="5" t="s">
        <v>130</v>
      </c>
      <c r="C114" s="5" t="s">
        <v>131</v>
      </c>
      <c r="D114" s="5" t="s">
        <v>41</v>
      </c>
      <c r="E114" s="7" t="s">
        <v>42</v>
      </c>
      <c r="F114" s="4">
        <f>405000</f>
        <v>405000</v>
      </c>
      <c r="G114" s="4">
        <f>298218.4</f>
        <v>298218.4</v>
      </c>
      <c r="H114" s="6" t="s">
        <v>0</v>
      </c>
    </row>
    <row r="115" spans="1:8" s="1" customFormat="1" ht="13.5" customHeight="1">
      <c r="A115" s="5" t="s">
        <v>20</v>
      </c>
      <c r="B115" s="5" t="s">
        <v>132</v>
      </c>
      <c r="C115" s="5" t="s">
        <v>133</v>
      </c>
      <c r="D115" s="5" t="s">
        <v>41</v>
      </c>
      <c r="E115" s="7" t="s">
        <v>42</v>
      </c>
      <c r="F115" s="6" t="s">
        <v>0</v>
      </c>
      <c r="G115" s="4">
        <f>27000</f>
        <v>27000</v>
      </c>
      <c r="H115" s="4">
        <f>27000</f>
        <v>27000</v>
      </c>
    </row>
    <row r="116" spans="1:8" s="1" customFormat="1" ht="13.5" customHeight="1">
      <c r="A116" s="5" t="s">
        <v>20</v>
      </c>
      <c r="B116" s="5" t="s">
        <v>130</v>
      </c>
      <c r="C116" s="5" t="s">
        <v>25</v>
      </c>
      <c r="D116" s="5" t="s">
        <v>32</v>
      </c>
      <c r="E116" s="7" t="s">
        <v>33</v>
      </c>
      <c r="F116" s="6" t="s">
        <v>0</v>
      </c>
      <c r="G116" s="4">
        <f>15750</f>
        <v>15750</v>
      </c>
      <c r="H116" s="4">
        <f>15750</f>
        <v>15750</v>
      </c>
    </row>
    <row r="117" spans="1:8" s="1" customFormat="1" ht="13.5" customHeight="1">
      <c r="A117" s="5" t="s">
        <v>103</v>
      </c>
      <c r="B117" s="5" t="s">
        <v>130</v>
      </c>
      <c r="C117" s="5" t="s">
        <v>25</v>
      </c>
      <c r="D117" s="5" t="s">
        <v>60</v>
      </c>
      <c r="E117" s="7" t="s">
        <v>61</v>
      </c>
      <c r="F117" s="6" t="s">
        <v>0</v>
      </c>
      <c r="G117" s="4">
        <f>91031.6</f>
        <v>91031.6</v>
      </c>
      <c r="H117" s="4">
        <f>91031.6</f>
        <v>91031.6</v>
      </c>
    </row>
    <row r="118" spans="1:8" s="1" customFormat="1" ht="13.5" customHeight="1">
      <c r="A118" s="5" t="s">
        <v>134</v>
      </c>
      <c r="B118" s="5" t="s">
        <v>135</v>
      </c>
      <c r="C118" s="5" t="s">
        <v>63</v>
      </c>
      <c r="D118" s="5" t="s">
        <v>64</v>
      </c>
      <c r="E118" s="7" t="s">
        <v>65</v>
      </c>
      <c r="F118" s="6" t="s">
        <v>0</v>
      </c>
      <c r="G118" s="4">
        <f>447243.81</f>
        <v>447243.81</v>
      </c>
      <c r="H118" s="4">
        <f>447243.81</f>
        <v>447243.81</v>
      </c>
    </row>
    <row r="119" spans="1:8" s="1" customFormat="1" ht="15" customHeight="1">
      <c r="A119" s="15" t="s">
        <v>136</v>
      </c>
      <c r="B119" s="15"/>
      <c r="C119" s="15"/>
      <c r="D119" s="15"/>
      <c r="E119" s="15"/>
      <c r="F119" s="14">
        <f>349047000</f>
        <v>349047000</v>
      </c>
      <c r="G119" s="14">
        <f>830279281.76</f>
        <v>830279281.76</v>
      </c>
      <c r="H119" s="14">
        <f>827580151.77</f>
        <v>827580151.77</v>
      </c>
    </row>
    <row r="120" spans="1:8" s="1" customFormat="1" ht="13.5" customHeight="1">
      <c r="A120" s="16" t="s">
        <v>0</v>
      </c>
      <c r="B120" s="16"/>
      <c r="C120" s="16"/>
      <c r="D120" s="16"/>
      <c r="E120" s="16"/>
      <c r="F120" s="16"/>
      <c r="G120" s="16"/>
      <c r="H120" s="16"/>
    </row>
    <row r="121" spans="1:8" s="1" customFormat="1" ht="13.5" customHeight="1">
      <c r="A121" s="16" t="s">
        <v>0</v>
      </c>
      <c r="B121" s="16"/>
      <c r="C121" s="16"/>
      <c r="D121" s="16"/>
      <c r="E121" s="16"/>
      <c r="F121" s="16"/>
      <c r="G121" s="16"/>
      <c r="H121" s="16"/>
    </row>
  </sheetData>
  <sheetProtection/>
  <mergeCells count="34">
    <mergeCell ref="A7:D7"/>
    <mergeCell ref="A8:D8"/>
    <mergeCell ref="A2:H2"/>
    <mergeCell ref="A3:H3"/>
    <mergeCell ref="A4:D4"/>
    <mergeCell ref="E4:E5"/>
    <mergeCell ref="F4:F5"/>
    <mergeCell ref="G4:G5"/>
    <mergeCell ref="H4:H5"/>
    <mergeCell ref="A49:D49"/>
    <mergeCell ref="A48:D48"/>
    <mergeCell ref="A24:D24"/>
    <mergeCell ref="A21:D21"/>
    <mergeCell ref="A14:D14"/>
    <mergeCell ref="A11:D11"/>
    <mergeCell ref="A70:D70"/>
    <mergeCell ref="A65:D65"/>
    <mergeCell ref="A63:D63"/>
    <mergeCell ref="A59:D59"/>
    <mergeCell ref="A60:D60"/>
    <mergeCell ref="A55:D55"/>
    <mergeCell ref="A92:D92"/>
    <mergeCell ref="A87:D87"/>
    <mergeCell ref="A88:D88"/>
    <mergeCell ref="A82:D82"/>
    <mergeCell ref="A80:D80"/>
    <mergeCell ref="A77:D77"/>
    <mergeCell ref="A78:D78"/>
    <mergeCell ref="A119:E119"/>
    <mergeCell ref="A120:H120"/>
    <mergeCell ref="A121:H121"/>
    <mergeCell ref="A111:D111"/>
    <mergeCell ref="A112:D112"/>
    <mergeCell ref="A99:D99"/>
  </mergeCells>
  <printOptions/>
  <pageMargins left="0" right="0" top="0" bottom="0" header="0.5" footer="0.5"/>
  <pageSetup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2016-02-05T03:35:27Z</dcterms:created>
  <dcterms:modified xsi:type="dcterms:W3CDTF">2016-02-05T03:56:01Z</dcterms:modified>
  <cp:category/>
  <cp:version/>
  <cp:contentType/>
  <cp:contentStatus/>
</cp:coreProperties>
</file>